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Gebäude und Wohnungsstatistik\GWS 2024\"/>
    </mc:Choice>
  </mc:AlternateContent>
  <xr:revisionPtr revIDLastSave="0" documentId="13_ncr:1_{E5FF6097-5229-4CFE-B48B-5627D313FA71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Wohnungen_Abitaziuns_Abitazioni" sheetId="1" r:id="rId1"/>
    <sheet name="Uebersetzunge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36" i="1" l="1"/>
  <c r="A35" i="1"/>
  <c r="A34" i="1"/>
  <c r="A33" i="1"/>
  <c r="A32" i="1"/>
  <c r="A31" i="1"/>
  <c r="A30" i="1"/>
  <c r="A29" i="1"/>
  <c r="A25" i="1"/>
  <c r="A24" i="1"/>
  <c r="A23" i="1"/>
  <c r="A22" i="1"/>
  <c r="A21" i="1"/>
  <c r="A20" i="1"/>
  <c r="L14" i="1"/>
  <c r="H14" i="1"/>
  <c r="G14" i="1"/>
  <c r="F14" i="1"/>
  <c r="E14" i="1"/>
  <c r="A42" i="1" l="1"/>
  <c r="A41" i="1"/>
  <c r="A39" i="1"/>
  <c r="A19" i="1"/>
  <c r="A18" i="1"/>
  <c r="A17" i="1"/>
  <c r="A16" i="1"/>
  <c r="A15" i="1"/>
  <c r="K14" i="1"/>
  <c r="J14" i="1"/>
  <c r="I14" i="1"/>
  <c r="D14" i="1"/>
  <c r="C14" i="1"/>
  <c r="I13" i="1"/>
  <c r="C13" i="1"/>
  <c r="B13" i="1"/>
  <c r="B12" i="1"/>
  <c r="A9" i="1" l="1"/>
  <c r="A7" i="1" l="1"/>
</calcChain>
</file>

<file path=xl/sharedStrings.xml><?xml version="1.0" encoding="utf-8"?>
<sst xmlns="http://schemas.openxmlformats.org/spreadsheetml/2006/main" count="194" uniqueCount="132">
  <si>
    <t>Total</t>
  </si>
  <si>
    <t>Bauperiode</t>
  </si>
  <si>
    <t>vor 1946</t>
  </si>
  <si>
    <t>1946-1980</t>
  </si>
  <si>
    <t>1981-2000</t>
  </si>
  <si>
    <t>vor 1919 erbaut</t>
  </si>
  <si>
    <t>1919-1945 erbaut</t>
  </si>
  <si>
    <t>1946-1960 erbaut</t>
  </si>
  <si>
    <t>1961-1970 erbaut</t>
  </si>
  <si>
    <t>1971-1980 erbaut</t>
  </si>
  <si>
    <t>1981-1990 erbaut</t>
  </si>
  <si>
    <t>1991-2000 erbaut</t>
  </si>
  <si>
    <t>2001-2005 erbaut</t>
  </si>
  <si>
    <t>Quelle: BFS (Gebäude- und Wohnungsstatistik)</t>
  </si>
  <si>
    <t>2006-2010 erbaut</t>
  </si>
  <si>
    <t>*</t>
  </si>
  <si>
    <t>* Entfällt, weil trivial oder Begriffe nicht anwendbar</t>
  </si>
  <si>
    <t>2011-2015 erbaut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</si>
  <si>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</si>
  <si>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</si>
  <si>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</si>
  <si>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</si>
  <si>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</si>
  <si>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</si>
  <si>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</si>
  <si>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</si>
  <si>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</si>
  <si>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</si>
  <si>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</si>
  <si>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</si>
  <si>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</si>
  <si>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</si>
  <si>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</si>
  <si>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</si>
  <si>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</si>
  <si>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&lt;SpaltenTitel_3&gt;</t>
  </si>
  <si>
    <t>&lt;SpaltenTitel_1.1&gt;</t>
  </si>
  <si>
    <t>&lt;SpaltenTitel_1.2&gt;</t>
  </si>
  <si>
    <t>&lt;SpaltenTitel_2.1&gt;</t>
  </si>
  <si>
    <t>&lt;SpaltenTitel_2.2&gt;</t>
  </si>
  <si>
    <t>&lt;Zeilentitel_1&gt;</t>
  </si>
  <si>
    <t>&lt;Zeilentitel_2&gt;</t>
  </si>
  <si>
    <t>&lt;Legende_1&gt;</t>
  </si>
  <si>
    <t>&lt;Quelle_1&gt;</t>
  </si>
  <si>
    <t>&lt;Aktualisierung&gt;</t>
  </si>
  <si>
    <t>&lt;SpaltenTitel_4&gt;</t>
  </si>
  <si>
    <t>&lt;SpaltenTitel_1.3&gt;</t>
  </si>
  <si>
    <t>&lt;SpaltenTitel_1.4&gt;</t>
  </si>
  <si>
    <t>&lt;SpaltenTitel_2.3&gt;</t>
  </si>
  <si>
    <t>&lt;SpaltenTitel_2.4&gt;</t>
  </si>
  <si>
    <t>&lt;SpaltenTitel_2.5&gt;</t>
  </si>
  <si>
    <t>&lt;Zeilentitel_1.1&gt;</t>
  </si>
  <si>
    <t>&lt;Zeilentitel_1.2&gt;</t>
  </si>
  <si>
    <t>&lt;Zeilentitel_1.3&gt;</t>
  </si>
  <si>
    <t>&lt;Zeilentitel_1.4&gt;</t>
  </si>
  <si>
    <t>&lt;Zeilentitel_1.5&gt;</t>
  </si>
  <si>
    <t>&lt;Zeilentitel_2.1&gt;</t>
  </si>
  <si>
    <t>&lt;Zeilentitel_2.2&gt;</t>
  </si>
  <si>
    <t>&lt;Zeilentitel_2.3&gt;</t>
  </si>
  <si>
    <t>&lt;Zeilentitel_2.4&gt;</t>
  </si>
  <si>
    <t>&lt;Zeilentitel_2.5&gt;</t>
  </si>
  <si>
    <t>&lt;Zeilentitel_2.6&gt;</t>
  </si>
  <si>
    <t>&lt;Zeilentitel_2.7&gt;</t>
  </si>
  <si>
    <t>Epoca di costruzione</t>
  </si>
  <si>
    <t>Costruiti prima del 1919</t>
  </si>
  <si>
    <t>Costruiti tra il 1919 e il 1945</t>
  </si>
  <si>
    <t>Costruiti tra il 1946 e il 1960</t>
  </si>
  <si>
    <t>Costruiti tra il 1961 e il 1970</t>
  </si>
  <si>
    <t>Costruiti tra il 1971 e il 1980</t>
  </si>
  <si>
    <t>Costruiti tra il 1981 e il 1990</t>
  </si>
  <si>
    <t>Costruiti tra il 1991 e il 2000</t>
  </si>
  <si>
    <t>Costruiti tra il 2001 e il 2005</t>
  </si>
  <si>
    <t>Costruiti tra il 2006 e il 2010</t>
  </si>
  <si>
    <t>Costruiti tra il 2011 e il 2015</t>
  </si>
  <si>
    <t>* Dato omesso perché evidente o non pertinente</t>
  </si>
  <si>
    <t>Fonte: UST (Statistica degli edifici e delle abitazioni)</t>
  </si>
  <si>
    <t>Perioda da construcziun</t>
  </si>
  <si>
    <t>avant l'onn 1946</t>
  </si>
  <si>
    <t>Construì avant il 1919</t>
  </si>
  <si>
    <t>Construì ils onns 1919-1945</t>
  </si>
  <si>
    <t>Construì ils onns 1946-1960</t>
  </si>
  <si>
    <t>Construì ils onns 1961-1970</t>
  </si>
  <si>
    <t>Construì ils onns 1971-1980</t>
  </si>
  <si>
    <t>Construì ils onns 1981-1990</t>
  </si>
  <si>
    <t>Construì ils onns 1991-2000</t>
  </si>
  <si>
    <t>Construì ils onns 2001-2005</t>
  </si>
  <si>
    <t>Construì ils onns 2006-2010</t>
  </si>
  <si>
    <t>Construì ils onns 2011-2015</t>
  </si>
  <si>
    <t>* Scroda, perquai che trivial u noziuns n'èn betg applitgablas</t>
  </si>
  <si>
    <t>Funtauna: UST (Statistica dals edifizis e da las abitaziuns)</t>
  </si>
  <si>
    <t>Wohnungen</t>
  </si>
  <si>
    <t>Abitaziuns</t>
  </si>
  <si>
    <t>Abitazioni</t>
  </si>
  <si>
    <t>Mit Zimmer(n)</t>
  </si>
  <si>
    <t>6+</t>
  </si>
  <si>
    <t>&lt;SpaltenTitel_1.5&gt;</t>
  </si>
  <si>
    <t>&lt;SpaltenTitel_1.6&gt;</t>
  </si>
  <si>
    <t>&lt;Zeilentitel_1.6&gt;</t>
  </si>
  <si>
    <t>&lt;Zeilentitel_1.7&gt;</t>
  </si>
  <si>
    <t>&lt;Zeilentitel_1.8&gt;</t>
  </si>
  <si>
    <t>&lt;Zeilentitel_1.9&gt;</t>
  </si>
  <si>
    <t>&lt;Zeilentitel_1.10&gt;</t>
  </si>
  <si>
    <t>&lt;Zeilentitel_1.11&gt;</t>
  </si>
  <si>
    <t>unter 40</t>
  </si>
  <si>
    <t>40-59</t>
  </si>
  <si>
    <t>60-79</t>
  </si>
  <si>
    <t>80-99</t>
  </si>
  <si>
    <t>100-119</t>
  </si>
  <si>
    <t>120-159</t>
  </si>
  <si>
    <t>160+</t>
  </si>
  <si>
    <t>Fläche der Wohnung (in m2)</t>
  </si>
  <si>
    <t>Con … locale(i)</t>
  </si>
  <si>
    <t>Superficie dell'abitazione (in m2)</t>
  </si>
  <si>
    <t>inferiore a 40</t>
  </si>
  <si>
    <t>Surfatscha da l'abitaziun (en m2)</t>
  </si>
  <si>
    <t>sut 40</t>
  </si>
  <si>
    <t>Cun … stanza(s)</t>
  </si>
  <si>
    <t>prima del 1946</t>
  </si>
  <si>
    <t>2016-2020 erbaut</t>
  </si>
  <si>
    <t>&lt;Zeilentitel_1.12&gt;</t>
  </si>
  <si>
    <t>Construì ils onns 2016-2020</t>
  </si>
  <si>
    <t>Costruiti tra il 2016 e il 2020</t>
  </si>
  <si>
    <t>2001-2024</t>
  </si>
  <si>
    <t>2021-2024 erbaut</t>
  </si>
  <si>
    <t>Allgemeine Übersicht "Wohnungen" im Kanton Graubünden, 2024</t>
  </si>
  <si>
    <t>Survista generala "abitaziuns" en il chantun Grischun, 2024</t>
  </si>
  <si>
    <t>Prospetto sinottico "abitazioni" nel cantone Grigioni, 2024</t>
  </si>
  <si>
    <t>Construì ils onns 2021-2024</t>
  </si>
  <si>
    <t>Costruiti tra il 2021 e il 2024</t>
  </si>
  <si>
    <t>Letztmals aktualisiert am: 22.09.2025</t>
  </si>
  <si>
    <t>Ultima actualisaziun: 22.09.2025</t>
  </si>
  <si>
    <t>Ultimo aggiornamento: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</si>
</sst>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9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4" fillId="3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3" borderId="0" xfId="0" applyFont="1" applyFill="1"/>
    <xf numFmtId="0" fontId="0" fillId="3" borderId="0" xfId="0" applyFont="1" applyFill="1" applyBorder="1" applyAlignment="1"/>
    <xf numFmtId="0" fontId="1" fillId="4" borderId="1" xfId="0" applyFont="1" applyFill="1" applyBorder="1"/>
    <xf numFmtId="0" fontId="1" fillId="4" borderId="2" xfId="0" applyFont="1" applyFill="1" applyBorder="1"/>
    <xf numFmtId="3" fontId="1" fillId="0" borderId="15" xfId="0" applyNumberFormat="1" applyFont="1" applyFill="1" applyBorder="1"/>
    <xf numFmtId="3" fontId="1" fillId="4" borderId="0" xfId="0" applyNumberFormat="1" applyFont="1" applyFill="1" applyBorder="1"/>
    <xf numFmtId="0" fontId="1" fillId="4" borderId="2" xfId="0" applyFont="1" applyFill="1" applyBorder="1" applyAlignment="1">
      <alignment horizontal="left" wrapText="1"/>
    </xf>
    <xf numFmtId="3" fontId="1" fillId="4" borderId="5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 applyAlignment="1">
      <alignment wrapText="1"/>
    </xf>
    <xf numFmtId="3" fontId="1" fillId="0" borderId="18" xfId="0" applyNumberFormat="1" applyFont="1" applyFill="1" applyBorder="1"/>
    <xf numFmtId="3" fontId="1" fillId="4" borderId="6" xfId="0" applyNumberFormat="1" applyFont="1" applyFill="1" applyBorder="1"/>
    <xf numFmtId="3" fontId="1" fillId="0" borderId="19" xfId="0" applyNumberFormat="1" applyFont="1" applyFill="1" applyBorder="1"/>
    <xf numFmtId="3" fontId="1" fillId="4" borderId="2" xfId="0" applyNumberFormat="1" applyFont="1" applyFill="1" applyBorder="1"/>
    <xf numFmtId="0" fontId="1" fillId="5" borderId="0" xfId="0" applyFont="1" applyFill="1" applyBorder="1"/>
    <xf numFmtId="3" fontId="1" fillId="6" borderId="8" xfId="0" applyNumberFormat="1" applyFont="1" applyFill="1" applyBorder="1"/>
    <xf numFmtId="3" fontId="1" fillId="6" borderId="1" xfId="0" applyNumberFormat="1" applyFont="1" applyFill="1" applyBorder="1"/>
    <xf numFmtId="3" fontId="1" fillId="6" borderId="9" xfId="0" applyNumberFormat="1" applyFont="1" applyFill="1" applyBorder="1"/>
    <xf numFmtId="3" fontId="1" fillId="6" borderId="10" xfId="0" applyNumberFormat="1" applyFont="1" applyFill="1" applyBorder="1"/>
    <xf numFmtId="3" fontId="1" fillId="6" borderId="6" xfId="0" applyNumberFormat="1" applyFont="1" applyFill="1" applyBorder="1"/>
    <xf numFmtId="3" fontId="1" fillId="6" borderId="2" xfId="0" applyNumberFormat="1" applyFont="1" applyFill="1" applyBorder="1"/>
    <xf numFmtId="3" fontId="1" fillId="6" borderId="0" xfId="0" applyNumberFormat="1" applyFont="1" applyFill="1" applyBorder="1"/>
    <xf numFmtId="3" fontId="1" fillId="6" borderId="5" xfId="0" applyNumberFormat="1" applyFont="1" applyFill="1" applyBorder="1"/>
    <xf numFmtId="0" fontId="12" fillId="2" borderId="0" xfId="0" applyFont="1" applyFill="1" applyAlignment="1">
      <alignment horizontal="left"/>
    </xf>
    <xf numFmtId="3" fontId="1" fillId="4" borderId="3" xfId="0" applyNumberFormat="1" applyFont="1" applyFill="1" applyBorder="1"/>
    <xf numFmtId="3" fontId="1" fillId="4" borderId="4" xfId="0" applyNumberFormat="1" applyFont="1" applyFill="1" applyBorder="1"/>
    <xf numFmtId="3" fontId="1" fillId="4" borderId="11" xfId="0" applyNumberFormat="1" applyFont="1" applyFill="1" applyBorder="1"/>
    <xf numFmtId="3" fontId="1" fillId="4" borderId="7" xfId="0" applyNumberFormat="1" applyFont="1" applyFill="1" applyBorder="1"/>
    <xf numFmtId="3" fontId="1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3" fontId="1" fillId="4" borderId="11" xfId="0" applyNumberFormat="1" applyFont="1" applyFill="1" applyBorder="1" applyAlignment="1">
      <alignment horizontal="right"/>
    </xf>
    <xf numFmtId="3" fontId="1" fillId="4" borderId="7" xfId="0" applyNumberFormat="1" applyFont="1" applyFill="1" applyBorder="1" applyAlignment="1">
      <alignment horizontal="right"/>
    </xf>
    <xf numFmtId="0" fontId="11" fillId="7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center" wrapText="1"/>
    </xf>
    <xf numFmtId="0" fontId="7" fillId="9" borderId="0" xfId="0" applyFont="1" applyFill="1" applyBorder="1" applyAlignment="1">
      <alignment horizontal="left" vertical="top" wrapText="1"/>
    </xf>
    <xf numFmtId="0" fontId="10" fillId="9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10" fillId="9" borderId="0" xfId="0" applyFont="1" applyFill="1" applyBorder="1" applyAlignment="1">
      <alignment horizontal="left"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 wrapText="1"/>
    </xf>
    <xf numFmtId="16" fontId="1" fillId="4" borderId="3" xfId="0" quotePrefix="1" applyNumberFormat="1" applyFont="1" applyFill="1" applyBorder="1" applyAlignment="1">
      <alignment horizontal="center" wrapText="1"/>
    </xf>
    <xf numFmtId="0" fontId="1" fillId="4" borderId="3" xfId="0" quotePrefix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left" vertical="top" wrapText="1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8" xfId="0" applyFont="1" applyFill="1" applyBorder="1"/>
    <xf numFmtId="0" fontId="1" fillId="4" borderId="3" xfId="0" applyFont="1" applyFill="1" applyBorder="1"/>
    <xf numFmtId="0" fontId="1" fillId="4" borderId="11" xfId="0" applyFont="1" applyFill="1" applyBorder="1"/>
    <xf numFmtId="0" fontId="1" fillId="4" borderId="7" xfId="0" applyFont="1" applyFill="1" applyBorder="1"/>
  </cellXfs>
  <cellStyles count="6">
    <cellStyle name="Normal 2" xfId="1" xr:uid="{00000000-0005-0000-0000-000000000000}"/>
    <cellStyle name="Normal 4 2" xfId="2" xr:uid="{00000000-0005-0000-0000-000001000000}"/>
    <cellStyle name="Normal 6" xfId="5" xr:uid="{33990C73-09A8-4D64-B11D-9CA21EE33A69}"/>
    <cellStyle name="Standard" xfId="0" builtinId="0"/>
    <cellStyle name="Standard 2" xfId="3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111125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0</xdr:row>
      <xdr:rowOff>19050</xdr:rowOff>
    </xdr:from>
    <xdr:to>
      <xdr:col>7</xdr:col>
      <xdr:colOff>257789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20" name="Option Button 696" hidden="1">
                <a:extLst>
                  <a:ext uri="{63B3BB69-23CF-44E3-9099-C40C66FF867C}">
                    <a14:compatExt spid="_x0000_s1720"/>
                  </a:ext>
                  <a:ext uri="{FF2B5EF4-FFF2-40B4-BE49-F238E27FC236}">
                    <a16:creationId xmlns:a16="http://schemas.microsoft.com/office/drawing/2014/main" id="{00000000-0008-0000-0100-0000B806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21" name="Option Button 697" hidden="1">
                <a:extLst>
                  <a:ext uri="{63B3BB69-23CF-44E3-9099-C40C66FF867C}">
                    <a14:compatExt spid="_x0000_s1721"/>
                  </a:ext>
                  <a:ext uri="{FF2B5EF4-FFF2-40B4-BE49-F238E27FC236}">
                    <a16:creationId xmlns:a16="http://schemas.microsoft.com/office/drawing/2014/main" id="{00000000-0008-0000-0100-0000B906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22" name="Option Button 698" hidden="1">
                <a:extLst>
                  <a:ext uri="{63B3BB69-23CF-44E3-9099-C40C66FF867C}">
                    <a14:compatExt spid="_x0000_s1722"/>
                  </a:ext>
                  <a:ext uri="{FF2B5EF4-FFF2-40B4-BE49-F238E27FC236}">
                    <a16:creationId xmlns:a16="http://schemas.microsoft.com/office/drawing/2014/main" id="{00000000-0008-0000-0100-0000BA06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/>
  </sheetViews>
  <sheetFormatPr baseColWidth="10" defaultRowHeight="12.75" x14ac:dyDescent="0.2"/>
  <cols>
    <col min="1" max="1" width="38.5703125" style="9" customWidth="1"/>
    <col min="2" max="11" width="11.42578125" style="9"/>
    <col min="12" max="12" width="11.42578125" style="9" customWidth="1"/>
    <col min="13" max="16384" width="11.42578125" style="9"/>
  </cols>
  <sheetData>
    <row r="1" spans="1:12" s="5" customFormat="1" x14ac:dyDescent="0.2"/>
    <row r="2" spans="1:12" s="5" customFormat="1" ht="15.75" x14ac:dyDescent="0.25">
      <c r="B2" s="60"/>
    </row>
    <row r="3" spans="1:12" s="5" customFormat="1" ht="15.75" x14ac:dyDescent="0.25">
      <c r="B3" s="60"/>
    </row>
    <row r="4" spans="1:12" s="5" customFormat="1" ht="15.75" x14ac:dyDescent="0.25">
      <c r="B4" s="60"/>
    </row>
    <row r="5" spans="1:12" s="5" customFormat="1" x14ac:dyDescent="0.2"/>
    <row r="6" spans="1:12" s="3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5" customFormat="1" ht="15.75" customHeight="1" x14ac:dyDescent="0.2">
      <c r="A7" s="70" t="str">
        <f>VLOOKUP("&lt;Fachbereich&gt;",Uebersetzungen!$B$3:$E$33,Uebersetzungen!$B$2+1,FALSE)</f>
        <v>Daten &amp; Statistik</v>
      </c>
      <c r="B7" s="70"/>
      <c r="C7" s="70"/>
      <c r="D7" s="70"/>
      <c r="E7" s="61"/>
      <c r="F7" s="61"/>
      <c r="G7" s="6"/>
      <c r="H7" s="6"/>
      <c r="I7" s="6"/>
      <c r="J7" s="6"/>
      <c r="K7" s="6"/>
    </row>
    <row r="9" spans="1:12" ht="18" x14ac:dyDescent="0.25">
      <c r="A9" s="32" t="str">
        <f>VLOOKUP("&lt;Titel&gt;",Uebersetzungen!$B$3:$E$33,Uebersetzungen!$B$2+1,FALSE)</f>
        <v>Allgemeine Übersicht "Wohnungen" im Kanton Graubünden, 2024</v>
      </c>
      <c r="B9" s="4"/>
      <c r="C9" s="4"/>
      <c r="D9" s="4"/>
      <c r="E9" s="4"/>
      <c r="F9" s="4"/>
      <c r="G9" s="4"/>
      <c r="H9" s="1"/>
      <c r="I9" s="1"/>
      <c r="J9" s="1"/>
      <c r="K9" s="1"/>
      <c r="L9" s="2"/>
    </row>
    <row r="10" spans="1:12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11"/>
      <c r="B12" s="71" t="str">
        <f>VLOOKUP("&lt;SpaltenTitel_1&gt;",Uebersetzungen!$B$3:$E$298,Uebersetzungen!$B$2+1,FALSE)</f>
        <v>Wohnungen</v>
      </c>
      <c r="C12" s="72"/>
      <c r="D12" s="72"/>
      <c r="E12" s="72"/>
      <c r="F12" s="72"/>
      <c r="G12" s="72"/>
      <c r="H12" s="72"/>
      <c r="I12" s="72"/>
      <c r="J12" s="72"/>
      <c r="K12" s="72"/>
      <c r="L12" s="73"/>
    </row>
    <row r="13" spans="1:12" x14ac:dyDescent="0.2">
      <c r="A13" s="12"/>
      <c r="B13" s="74" t="str">
        <f>VLOOKUP("&lt;SpaltenTitel_2&gt;",Uebersetzungen!$B$3:$E$298,Uebersetzungen!$B$2+1,FALSE)</f>
        <v>Total</v>
      </c>
      <c r="C13" s="71" t="str">
        <f>VLOOKUP("&lt;SpaltenTitel_3&gt;",Uebersetzungen!$B$3:$E$298,Uebersetzungen!$B$2+1,FALSE)</f>
        <v>Mit Zimmer(n)</v>
      </c>
      <c r="D13" s="72"/>
      <c r="E13" s="72"/>
      <c r="F13" s="72"/>
      <c r="G13" s="72"/>
      <c r="H13" s="73"/>
      <c r="I13" s="76" t="str">
        <f>VLOOKUP("&lt;SpaltenTitel_4&gt;",Uebersetzungen!$B$3:$E$298,Uebersetzungen!$B$2+1,FALSE)</f>
        <v>Bauperiode</v>
      </c>
      <c r="J13" s="76"/>
      <c r="K13" s="76"/>
      <c r="L13" s="77"/>
    </row>
    <row r="14" spans="1:12" s="69" customFormat="1" x14ac:dyDescent="0.2">
      <c r="A14" s="65"/>
      <c r="B14" s="75"/>
      <c r="C14" s="64">
        <f>VLOOKUP("&lt;SpaltenTitel_1.1&gt;",Uebersetzungen!$B$3:$E$298,Uebersetzungen!$B$2+1,FALSE)</f>
        <v>1</v>
      </c>
      <c r="D14" s="64">
        <f>VLOOKUP("&lt;SpaltenTitel_1.2&gt;",Uebersetzungen!$B$3:$E$298,Uebersetzungen!$B$2+1,FALSE)</f>
        <v>2</v>
      </c>
      <c r="E14" s="64">
        <f>VLOOKUP("&lt;SpaltenTitel_1.3&gt;",Uebersetzungen!$B$3:$E$298,Uebersetzungen!$B$2+1,FALSE)</f>
        <v>3</v>
      </c>
      <c r="F14" s="64">
        <f>VLOOKUP("&lt;SpaltenTitel_1.4&gt;",Uebersetzungen!$B$3:$E$298,Uebersetzungen!$B$2+1,FALSE)</f>
        <v>4</v>
      </c>
      <c r="G14" s="64">
        <f>VLOOKUP("&lt;SpaltenTitel_1.5&gt;",Uebersetzungen!$B$3:$E$298,Uebersetzungen!$B$2+1,FALSE)</f>
        <v>5</v>
      </c>
      <c r="H14" s="64" t="str">
        <f>VLOOKUP("&lt;SpaltenTitel_1.6&gt;",Uebersetzungen!$B$3:$E$298,Uebersetzungen!$B$2+1,FALSE)</f>
        <v>6+</v>
      </c>
      <c r="I14" s="66" t="str">
        <f>VLOOKUP("&lt;SpaltenTitel_2.1&gt;",Uebersetzungen!$B$3:$E$298,Uebersetzungen!$B$2+1,FALSE)</f>
        <v>vor 1946</v>
      </c>
      <c r="J14" s="64" t="str">
        <f>VLOOKUP("&lt;SpaltenTitel_2.2&gt;",Uebersetzungen!$B$3:$E$298,Uebersetzungen!$B$2+1,FALSE)</f>
        <v>1946-1980</v>
      </c>
      <c r="K14" s="67" t="str">
        <f>VLOOKUP("&lt;SpaltenTitel_2.3&gt;",Uebersetzungen!$B$3:$E$298,Uebersetzungen!$B$2+1,FALSE)</f>
        <v>1981-2000</v>
      </c>
      <c r="L14" s="68" t="str">
        <f>VLOOKUP("&lt;SpaltenTitel_2.4&gt;",Uebersetzungen!$B$3:$E$298,Uebersetzungen!$B$2+1,FALSE)</f>
        <v>2001-2024</v>
      </c>
    </row>
    <row r="15" spans="1:12" x14ac:dyDescent="0.2">
      <c r="A15" s="23" t="str">
        <f>VLOOKUP("&lt;Zeilentitel_1&gt;",Uebersetzungen!$B$3:$E$298,Uebersetzungen!$B$2+1,FALSE)</f>
        <v>Total</v>
      </c>
      <c r="B15" s="24">
        <v>185989</v>
      </c>
      <c r="C15" s="25">
        <v>19962</v>
      </c>
      <c r="D15" s="26">
        <v>33199</v>
      </c>
      <c r="E15" s="26">
        <v>47088</v>
      </c>
      <c r="F15" s="26">
        <v>46875</v>
      </c>
      <c r="G15" s="26">
        <v>23184</v>
      </c>
      <c r="H15" s="27">
        <v>15681</v>
      </c>
      <c r="I15" s="26">
        <v>45548</v>
      </c>
      <c r="J15" s="26">
        <v>60914</v>
      </c>
      <c r="K15" s="26">
        <v>42407</v>
      </c>
      <c r="L15" s="27">
        <v>37120</v>
      </c>
    </row>
    <row r="16" spans="1:12" x14ac:dyDescent="0.2">
      <c r="A16" s="18" t="str">
        <f>VLOOKUP("&lt;Zeilentitel_1.1&gt;",Uebersetzungen!$B$3:$E$33,Uebersetzungen!$B$2+1,FALSE)</f>
        <v>vor 1919 erbaut</v>
      </c>
      <c r="B16" s="19">
        <v>36971</v>
      </c>
      <c r="C16" s="21">
        <v>3796</v>
      </c>
      <c r="D16" s="13">
        <v>6082</v>
      </c>
      <c r="E16" s="13">
        <v>8858</v>
      </c>
      <c r="F16" s="13">
        <v>8582</v>
      </c>
      <c r="G16" s="13">
        <v>5247</v>
      </c>
      <c r="H16" s="17">
        <v>4406</v>
      </c>
      <c r="I16" s="40">
        <v>36971</v>
      </c>
      <c r="J16" s="41" t="s">
        <v>15</v>
      </c>
      <c r="K16" s="41" t="s">
        <v>15</v>
      </c>
      <c r="L16" s="42" t="s">
        <v>15</v>
      </c>
    </row>
    <row r="17" spans="1:12" x14ac:dyDescent="0.2">
      <c r="A17" s="15" t="str">
        <f>VLOOKUP("&lt;Zeilentitel_1.2&gt;",Uebersetzungen!$B$3:$E$33,Uebersetzungen!$B$2+1,FALSE)</f>
        <v>1919-1945 erbaut</v>
      </c>
      <c r="B17" s="20">
        <v>8577</v>
      </c>
      <c r="C17" s="22">
        <v>881</v>
      </c>
      <c r="D17" s="14">
        <v>1317</v>
      </c>
      <c r="E17" s="14">
        <v>1997</v>
      </c>
      <c r="F17" s="14">
        <v>2082</v>
      </c>
      <c r="G17" s="14">
        <v>1220</v>
      </c>
      <c r="H17" s="16">
        <v>1080</v>
      </c>
      <c r="I17" s="38">
        <v>8577</v>
      </c>
      <c r="J17" s="38" t="s">
        <v>15</v>
      </c>
      <c r="K17" s="38" t="s">
        <v>15</v>
      </c>
      <c r="L17" s="39" t="s">
        <v>15</v>
      </c>
    </row>
    <row r="18" spans="1:12" x14ac:dyDescent="0.2">
      <c r="A18" s="15" t="str">
        <f>VLOOKUP("&lt;Zeilentitel_1.3&gt;",Uebersetzungen!$B$3:$E$33,Uebersetzungen!$B$2+1,FALSE)</f>
        <v>1946-1960 erbaut</v>
      </c>
      <c r="B18" s="20">
        <v>10538</v>
      </c>
      <c r="C18" s="22">
        <v>1006</v>
      </c>
      <c r="D18" s="14">
        <v>1295</v>
      </c>
      <c r="E18" s="14">
        <v>2449</v>
      </c>
      <c r="F18" s="14">
        <v>3186</v>
      </c>
      <c r="G18" s="14">
        <v>1494</v>
      </c>
      <c r="H18" s="16">
        <v>1108</v>
      </c>
      <c r="I18" s="38" t="s">
        <v>15</v>
      </c>
      <c r="J18" s="38">
        <v>10538</v>
      </c>
      <c r="K18" s="38" t="s">
        <v>15</v>
      </c>
      <c r="L18" s="39" t="s">
        <v>15</v>
      </c>
    </row>
    <row r="19" spans="1:12" x14ac:dyDescent="0.2">
      <c r="A19" s="18" t="str">
        <f>VLOOKUP("&lt;Zeilentitel_1.4&gt;",Uebersetzungen!$B$3:$E$33,Uebersetzungen!$B$2+1,FALSE)</f>
        <v>1961-1970 erbaut</v>
      </c>
      <c r="B19" s="19">
        <v>21440</v>
      </c>
      <c r="C19" s="21">
        <v>3092</v>
      </c>
      <c r="D19" s="13">
        <v>3320</v>
      </c>
      <c r="E19" s="13">
        <v>5698</v>
      </c>
      <c r="F19" s="13">
        <v>5619</v>
      </c>
      <c r="G19" s="13">
        <v>2137</v>
      </c>
      <c r="H19" s="17">
        <v>1574</v>
      </c>
      <c r="I19" s="40" t="s">
        <v>15</v>
      </c>
      <c r="J19" s="41">
        <v>21440</v>
      </c>
      <c r="K19" s="41" t="s">
        <v>15</v>
      </c>
      <c r="L19" s="42" t="s">
        <v>15</v>
      </c>
    </row>
    <row r="20" spans="1:12" x14ac:dyDescent="0.2">
      <c r="A20" s="18" t="str">
        <f>VLOOKUP("&lt;Zeilentitel_1.5&gt;",Uebersetzungen!$B$3:$E$33,Uebersetzungen!$B$2+1,FALSE)</f>
        <v>1971-1980 erbaut</v>
      </c>
      <c r="B20" s="19">
        <v>28936</v>
      </c>
      <c r="C20" s="21">
        <v>4792</v>
      </c>
      <c r="D20" s="13">
        <v>6489</v>
      </c>
      <c r="E20" s="13">
        <v>7172</v>
      </c>
      <c r="F20" s="13">
        <v>6262</v>
      </c>
      <c r="G20" s="13">
        <v>2616</v>
      </c>
      <c r="H20" s="17">
        <v>1605</v>
      </c>
      <c r="I20" s="40" t="s">
        <v>15</v>
      </c>
      <c r="J20" s="41">
        <v>28936</v>
      </c>
      <c r="K20" s="41" t="s">
        <v>15</v>
      </c>
      <c r="L20" s="42" t="s">
        <v>15</v>
      </c>
    </row>
    <row r="21" spans="1:12" x14ac:dyDescent="0.2">
      <c r="A21" s="18" t="str">
        <f>VLOOKUP("&lt;Zeilentitel_1.6&gt;",Uebersetzungen!$B$3:$E$33,Uebersetzungen!$B$2+1,FALSE)</f>
        <v>1981-1990 erbaut</v>
      </c>
      <c r="B21" s="20">
        <v>23616</v>
      </c>
      <c r="C21" s="37">
        <v>2573</v>
      </c>
      <c r="D21" s="38">
        <v>5443</v>
      </c>
      <c r="E21" s="38">
        <v>5796</v>
      </c>
      <c r="F21" s="38">
        <v>5407</v>
      </c>
      <c r="G21" s="38">
        <v>2724</v>
      </c>
      <c r="H21" s="39">
        <v>1673</v>
      </c>
      <c r="I21" s="14" t="s">
        <v>15</v>
      </c>
      <c r="J21" s="14" t="s">
        <v>15</v>
      </c>
      <c r="K21" s="14">
        <v>23616</v>
      </c>
      <c r="L21" s="16" t="s">
        <v>15</v>
      </c>
    </row>
    <row r="22" spans="1:12" x14ac:dyDescent="0.2">
      <c r="A22" s="18" t="str">
        <f>VLOOKUP("&lt;Zeilentitel_1.7&gt;",Uebersetzungen!$B$3:$E$334,Uebersetzungen!$B$2+1,FALSE)</f>
        <v>1991-2000 erbaut</v>
      </c>
      <c r="B22" s="20">
        <v>18791</v>
      </c>
      <c r="C22" s="37">
        <v>1442</v>
      </c>
      <c r="D22" s="38">
        <v>3429</v>
      </c>
      <c r="E22" s="38">
        <v>4485</v>
      </c>
      <c r="F22" s="38">
        <v>5151</v>
      </c>
      <c r="G22" s="38">
        <v>2806</v>
      </c>
      <c r="H22" s="39">
        <v>1478</v>
      </c>
      <c r="I22" s="14" t="s">
        <v>15</v>
      </c>
      <c r="J22" s="14" t="s">
        <v>15</v>
      </c>
      <c r="K22" s="14">
        <v>18791</v>
      </c>
      <c r="L22" s="16" t="s">
        <v>15</v>
      </c>
    </row>
    <row r="23" spans="1:12" x14ac:dyDescent="0.2">
      <c r="A23" s="15" t="str">
        <f>VLOOKUP("&lt;Zeilentitel_1.8&gt;",Uebersetzungen!$B$3:$E$334,Uebersetzungen!$B$2+1,FALSE)</f>
        <v>2001-2005 erbaut</v>
      </c>
      <c r="B23" s="20">
        <v>7121</v>
      </c>
      <c r="C23" s="37">
        <v>359</v>
      </c>
      <c r="D23" s="38">
        <v>1050</v>
      </c>
      <c r="E23" s="38">
        <v>1825</v>
      </c>
      <c r="F23" s="38">
        <v>2039</v>
      </c>
      <c r="G23" s="38">
        <v>1175</v>
      </c>
      <c r="H23" s="39">
        <v>673</v>
      </c>
      <c r="I23" s="14" t="s">
        <v>15</v>
      </c>
      <c r="J23" s="14" t="s">
        <v>15</v>
      </c>
      <c r="K23" s="14" t="s">
        <v>15</v>
      </c>
      <c r="L23" s="16">
        <v>7121</v>
      </c>
    </row>
    <row r="24" spans="1:12" x14ac:dyDescent="0.2">
      <c r="A24" s="15" t="str">
        <f>VLOOKUP("&lt;Zeilentitel_1.9&gt;",Uebersetzungen!$B$3:$E$334,Uebersetzungen!$B$2+1,FALSE)</f>
        <v>2006-2010 erbaut</v>
      </c>
      <c r="B24" s="20">
        <v>8923</v>
      </c>
      <c r="C24" s="37">
        <v>457</v>
      </c>
      <c r="D24" s="38">
        <v>1199</v>
      </c>
      <c r="E24" s="38">
        <v>2562</v>
      </c>
      <c r="F24" s="38">
        <v>2780</v>
      </c>
      <c r="G24" s="38">
        <v>1241</v>
      </c>
      <c r="H24" s="39">
        <v>684</v>
      </c>
      <c r="I24" s="14" t="s">
        <v>15</v>
      </c>
      <c r="J24" s="14" t="s">
        <v>15</v>
      </c>
      <c r="K24" s="14" t="s">
        <v>15</v>
      </c>
      <c r="L24" s="16">
        <v>8923</v>
      </c>
    </row>
    <row r="25" spans="1:12" x14ac:dyDescent="0.2">
      <c r="A25" s="15" t="str">
        <f>VLOOKUP("&lt;Zeilentitel_1.10&gt;",Uebersetzungen!$B$3:$E$334,Uebersetzungen!$B$2+1,FALSE)</f>
        <v>2011-2015 erbaut</v>
      </c>
      <c r="B25" s="20">
        <v>9451</v>
      </c>
      <c r="C25" s="37">
        <v>648</v>
      </c>
      <c r="D25" s="38">
        <v>1356</v>
      </c>
      <c r="E25" s="38">
        <v>2869</v>
      </c>
      <c r="F25" s="38">
        <v>2835</v>
      </c>
      <c r="G25" s="38">
        <v>1136</v>
      </c>
      <c r="H25" s="39">
        <v>607</v>
      </c>
      <c r="I25" s="14" t="s">
        <v>15</v>
      </c>
      <c r="J25" s="14" t="s">
        <v>15</v>
      </c>
      <c r="K25" s="14" t="s">
        <v>15</v>
      </c>
      <c r="L25" s="16">
        <v>9451</v>
      </c>
    </row>
    <row r="26" spans="1:12" x14ac:dyDescent="0.2">
      <c r="A26" s="15" t="str">
        <f>VLOOKUP("&lt;Zeilentitel_1.11&gt;",Uebersetzungen!$B$3:$E$334,Uebersetzungen!$B$2+1,FALSE)</f>
        <v>2016-2020 erbaut</v>
      </c>
      <c r="B26" s="20">
        <v>6886</v>
      </c>
      <c r="C26" s="37">
        <v>302</v>
      </c>
      <c r="D26" s="38">
        <v>1389</v>
      </c>
      <c r="E26" s="38">
        <v>2081</v>
      </c>
      <c r="F26" s="38">
        <v>1838</v>
      </c>
      <c r="G26" s="38">
        <v>807</v>
      </c>
      <c r="H26" s="39">
        <v>469</v>
      </c>
      <c r="I26" s="14" t="s">
        <v>15</v>
      </c>
      <c r="J26" s="14" t="s">
        <v>15</v>
      </c>
      <c r="K26" s="14" t="s">
        <v>15</v>
      </c>
      <c r="L26" s="16">
        <v>6886</v>
      </c>
    </row>
    <row r="27" spans="1:12" x14ac:dyDescent="0.2">
      <c r="A27" s="15" t="str">
        <f>VLOOKUP("&lt;Zeilentitel_1.12&gt;",Uebersetzungen!$B$3:$E$334,Uebersetzungen!$B$2+1,FALSE)</f>
        <v>2021-2024 erbaut</v>
      </c>
      <c r="B27" s="20">
        <v>4739</v>
      </c>
      <c r="C27" s="37">
        <v>614</v>
      </c>
      <c r="D27" s="38">
        <v>830</v>
      </c>
      <c r="E27" s="38">
        <v>1296</v>
      </c>
      <c r="F27" s="38">
        <v>1094</v>
      </c>
      <c r="G27" s="38">
        <v>581</v>
      </c>
      <c r="H27" s="39">
        <v>324</v>
      </c>
      <c r="I27" s="14" t="s">
        <v>15</v>
      </c>
      <c r="J27" s="14" t="s">
        <v>15</v>
      </c>
      <c r="K27" s="14" t="s">
        <v>15</v>
      </c>
      <c r="L27" s="16">
        <v>4739</v>
      </c>
    </row>
    <row r="28" spans="1:12" x14ac:dyDescent="0.2">
      <c r="A28" s="15"/>
      <c r="B28" s="20"/>
      <c r="C28" s="37"/>
      <c r="D28" s="38"/>
      <c r="E28" s="38"/>
      <c r="F28" s="38"/>
      <c r="G28" s="38"/>
      <c r="H28" s="39"/>
      <c r="I28" s="14"/>
      <c r="J28" s="14"/>
      <c r="K28" s="14"/>
      <c r="L28" s="16"/>
    </row>
    <row r="29" spans="1:12" x14ac:dyDescent="0.2">
      <c r="A29" s="23" t="str">
        <f>VLOOKUP("&lt;Zeilentitel_2&gt;",Uebersetzungen!$B$3:$E$298,Uebersetzungen!$B$2+1,FALSE)</f>
        <v>Fläche der Wohnung (in m2)</v>
      </c>
      <c r="B29" s="28"/>
      <c r="C29" s="29"/>
      <c r="D29" s="30"/>
      <c r="E29" s="30"/>
      <c r="F29" s="30"/>
      <c r="G29" s="30"/>
      <c r="H29" s="31"/>
      <c r="I29" s="30"/>
      <c r="J29" s="30"/>
      <c r="K29" s="30"/>
      <c r="L29" s="31"/>
    </row>
    <row r="30" spans="1:12" x14ac:dyDescent="0.2">
      <c r="A30" s="62" t="str">
        <f>VLOOKUP("&lt;Zeilentitel_2.1&gt;",Uebersetzungen!$B$3:$E$298,Uebersetzungen!$B$2+1,FALSE)</f>
        <v>unter 40</v>
      </c>
      <c r="B30" s="20">
        <v>22801</v>
      </c>
      <c r="C30" s="22">
        <v>16409</v>
      </c>
      <c r="D30" s="14">
        <v>5029</v>
      </c>
      <c r="E30" s="14">
        <v>1050</v>
      </c>
      <c r="F30" s="14">
        <v>312</v>
      </c>
      <c r="G30" s="14">
        <v>0</v>
      </c>
      <c r="H30" s="16">
        <v>1</v>
      </c>
      <c r="I30" s="14">
        <v>6187</v>
      </c>
      <c r="J30" s="14">
        <v>9867</v>
      </c>
      <c r="K30" s="14">
        <v>4459</v>
      </c>
      <c r="L30" s="16">
        <v>2288</v>
      </c>
    </row>
    <row r="31" spans="1:12" x14ac:dyDescent="0.2">
      <c r="A31" s="15" t="str">
        <f>VLOOKUP("&lt;Zeilentitel_2.2&gt;",Uebersetzungen!$B$3:$E$298,Uebersetzungen!$B$2+1,FALSE)</f>
        <v>40-59</v>
      </c>
      <c r="B31" s="20">
        <v>27868</v>
      </c>
      <c r="C31" s="22">
        <v>2958</v>
      </c>
      <c r="D31" s="14">
        <v>17946</v>
      </c>
      <c r="E31" s="14">
        <v>5817</v>
      </c>
      <c r="F31" s="14">
        <v>898</v>
      </c>
      <c r="G31" s="14">
        <v>195</v>
      </c>
      <c r="H31" s="16">
        <v>54</v>
      </c>
      <c r="I31" s="14">
        <v>6416</v>
      </c>
      <c r="J31" s="14">
        <v>10206</v>
      </c>
      <c r="K31" s="14">
        <v>7205</v>
      </c>
      <c r="L31" s="16">
        <v>4041</v>
      </c>
    </row>
    <row r="32" spans="1:12" x14ac:dyDescent="0.2">
      <c r="A32" s="15" t="str">
        <f>VLOOKUP("&lt;Zeilentitel_2.3&gt;",Uebersetzungen!$B$3:$E$298,Uebersetzungen!$B$2+1,FALSE)</f>
        <v>60-79</v>
      </c>
      <c r="B32" s="20">
        <v>34435</v>
      </c>
      <c r="C32" s="22">
        <v>362</v>
      </c>
      <c r="D32" s="14">
        <v>8502</v>
      </c>
      <c r="E32" s="14">
        <v>19162</v>
      </c>
      <c r="F32" s="14">
        <v>5571</v>
      </c>
      <c r="G32" s="14">
        <v>699</v>
      </c>
      <c r="H32" s="16">
        <v>139</v>
      </c>
      <c r="I32" s="14">
        <v>7707</v>
      </c>
      <c r="J32" s="14">
        <v>13538</v>
      </c>
      <c r="K32" s="14">
        <v>7599</v>
      </c>
      <c r="L32" s="16">
        <v>5591</v>
      </c>
    </row>
    <row r="33" spans="1:12" x14ac:dyDescent="0.2">
      <c r="A33" s="15" t="str">
        <f>VLOOKUP("&lt;Zeilentitel_2.4&gt;",Uebersetzungen!$B$3:$E$298,Uebersetzungen!$B$2+1,FALSE)</f>
        <v>80-99</v>
      </c>
      <c r="B33" s="20">
        <v>35030</v>
      </c>
      <c r="C33" s="22">
        <v>115</v>
      </c>
      <c r="D33" s="14">
        <v>1302</v>
      </c>
      <c r="E33" s="14">
        <v>15159</v>
      </c>
      <c r="F33" s="14">
        <v>15198</v>
      </c>
      <c r="G33" s="14">
        <v>2673</v>
      </c>
      <c r="H33" s="16">
        <v>583</v>
      </c>
      <c r="I33" s="14">
        <v>8264</v>
      </c>
      <c r="J33" s="14">
        <v>11903</v>
      </c>
      <c r="K33" s="14">
        <v>7949</v>
      </c>
      <c r="L33" s="16">
        <v>6914</v>
      </c>
    </row>
    <row r="34" spans="1:12" x14ac:dyDescent="0.2">
      <c r="A34" s="15" t="str">
        <f>VLOOKUP("&lt;Zeilentitel_2.5&gt;",Uebersetzungen!$B$3:$E$298,Uebersetzungen!$B$2+1,FALSE)</f>
        <v>100-119</v>
      </c>
      <c r="B34" s="20">
        <v>23976</v>
      </c>
      <c r="C34" s="22">
        <v>54</v>
      </c>
      <c r="D34" s="14">
        <v>289</v>
      </c>
      <c r="E34" s="14">
        <v>3890</v>
      </c>
      <c r="F34" s="14">
        <v>13470</v>
      </c>
      <c r="G34" s="14">
        <v>5002</v>
      </c>
      <c r="H34" s="16">
        <v>1271</v>
      </c>
      <c r="I34" s="14">
        <v>5843</v>
      </c>
      <c r="J34" s="14">
        <v>6366</v>
      </c>
      <c r="K34" s="14">
        <v>5467</v>
      </c>
      <c r="L34" s="16">
        <v>6300</v>
      </c>
    </row>
    <row r="35" spans="1:12" x14ac:dyDescent="0.2">
      <c r="A35" s="15" t="str">
        <f>VLOOKUP("&lt;Zeilentitel_2.6&gt;",Uebersetzungen!$B$3:$E$298,Uebersetzungen!$B$2+1,FALSE)</f>
        <v>120-159</v>
      </c>
      <c r="B35" s="20">
        <v>26630</v>
      </c>
      <c r="C35" s="22">
        <v>45</v>
      </c>
      <c r="D35" s="14">
        <v>104</v>
      </c>
      <c r="E35" s="14">
        <v>1733</v>
      </c>
      <c r="F35" s="14">
        <v>9598</v>
      </c>
      <c r="G35" s="14">
        <v>9784</v>
      </c>
      <c r="H35" s="16">
        <v>5366</v>
      </c>
      <c r="I35" s="14">
        <v>6967</v>
      </c>
      <c r="J35" s="14">
        <v>6121</v>
      </c>
      <c r="K35" s="14">
        <v>6258</v>
      </c>
      <c r="L35" s="16">
        <v>7284</v>
      </c>
    </row>
    <row r="36" spans="1:12" x14ac:dyDescent="0.2">
      <c r="A36" s="15" t="str">
        <f>VLOOKUP("&lt;Zeilentitel_2.7&gt;",Uebersetzungen!$B$3:$E$298,Uebersetzungen!$B$2+1,FALSE)</f>
        <v>160+</v>
      </c>
      <c r="B36" s="20">
        <v>15249</v>
      </c>
      <c r="C36" s="22">
        <v>19</v>
      </c>
      <c r="D36" s="14">
        <v>27</v>
      </c>
      <c r="E36" s="14">
        <v>277</v>
      </c>
      <c r="F36" s="14">
        <v>1828</v>
      </c>
      <c r="G36" s="14">
        <v>4831</v>
      </c>
      <c r="H36" s="16">
        <v>8267</v>
      </c>
      <c r="I36" s="14">
        <v>4164</v>
      </c>
      <c r="J36" s="14">
        <v>2913</v>
      </c>
      <c r="K36" s="14">
        <v>3470</v>
      </c>
      <c r="L36" s="16">
        <v>4702</v>
      </c>
    </row>
    <row r="37" spans="1:12" x14ac:dyDescent="0.2">
      <c r="A37" s="63"/>
      <c r="B37" s="33"/>
      <c r="C37" s="34"/>
      <c r="D37" s="35"/>
      <c r="E37" s="35"/>
      <c r="F37" s="35"/>
      <c r="G37" s="35"/>
      <c r="H37" s="36"/>
      <c r="I37" s="43"/>
      <c r="J37" s="43"/>
      <c r="K37" s="43"/>
      <c r="L37" s="44"/>
    </row>
    <row r="39" spans="1:12" x14ac:dyDescent="0.2">
      <c r="A39" s="9" t="str">
        <f>VLOOKUP("&lt;Legende_1&gt;",Uebersetzungen!$B$3:$E$319,Uebersetzungen!$B$2+1,FALSE)</f>
        <v>* Entfällt, weil trivial oder Begriffe nicht anwendbar</v>
      </c>
    </row>
    <row r="41" spans="1:12" x14ac:dyDescent="0.2">
      <c r="A41" s="9" t="str">
        <f>VLOOKUP("&lt;Quelle_1&gt;",Uebersetzungen!$B$3:$E$319,Uebersetzungen!$B$2+1,FALSE)</f>
        <v>Quelle: BFS (Gebäude- und Wohnungsstatistik)</v>
      </c>
    </row>
    <row r="42" spans="1:12" x14ac:dyDescent="0.2">
      <c r="A42" s="9" t="str">
        <f>VLOOKUP("&lt;Aktualisierung&gt;",Uebersetzungen!$B$3:$E$319,Uebersetzungen!$B$2+1,FALSE)</f>
        <v>Letztmals aktualisiert am: 22.09.2025</v>
      </c>
    </row>
    <row r="43" spans="1:12" x14ac:dyDescent="0.2">
      <c r="A43" s="10"/>
    </row>
  </sheetData>
  <sheetProtection sheet="1" objects="1" scenarios="1"/>
  <mergeCells count="5">
    <mergeCell ref="A7:D7"/>
    <mergeCell ref="B12:L12"/>
    <mergeCell ref="B13:B14"/>
    <mergeCell ref="C13:H13"/>
    <mergeCell ref="I13:L13"/>
  </mergeCells>
  <pageMargins left="0.7" right="0.7" top="0.78740157499999996" bottom="0.78740157499999996" header="0.3" footer="0.3"/>
  <pageSetup paperSize="9" scale="56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20" r:id="rId4" name="Option Button 696">
              <controlPr defaultSize="0" autoFill="0" autoLine="0" autoPict="0">
                <anchor moveWithCells="1">
                  <from>
                    <xdr:col>5</xdr:col>
                    <xdr:colOff>19050</xdr:colOff>
                    <xdr:row>1</xdr:row>
                    <xdr:rowOff>114300</xdr:rowOff>
                  </from>
                  <to>
                    <xdr:col>6</xdr:col>
                    <xdr:colOff>304800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5" name="Option Button 697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104775</xdr:rowOff>
                  </from>
                  <to>
                    <xdr:col>6</xdr:col>
                    <xdr:colOff>666750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" name="Option Button 698">
              <controlPr defaultSize="0" autoFill="0" autoLine="0" autoPict="0">
                <anchor moveWithCells="1">
                  <from>
                    <xdr:col>5</xdr:col>
                    <xdr:colOff>19050</xdr:colOff>
                    <xdr:row>3</xdr:row>
                    <xdr:rowOff>66675</xdr:rowOff>
                  </from>
                  <to>
                    <xdr:col>6</xdr:col>
                    <xdr:colOff>304800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workbookViewId="0">
      <selection activeCell="H49" sqref="H49"/>
    </sheetView>
  </sheetViews>
  <sheetFormatPr baseColWidth="10" defaultColWidth="12.5703125" defaultRowHeight="12.75" x14ac:dyDescent="0.2"/>
  <cols>
    <col min="1" max="1" width="8.5703125" style="47" bestFit="1" customWidth="1"/>
    <col min="2" max="2" width="17.7109375" style="47" bestFit="1" customWidth="1"/>
    <col min="3" max="3" width="46.7109375" style="47" bestFit="1" customWidth="1"/>
    <col min="4" max="4" width="47.5703125" style="47" bestFit="1" customWidth="1"/>
    <col min="5" max="5" width="47" style="47" bestFit="1" customWidth="1"/>
    <col min="6" max="16384" width="12.5703125" style="47"/>
  </cols>
  <sheetData>
    <row r="1" spans="1:6" x14ac:dyDescent="0.2">
      <c r="A1" s="45" t="s">
        <v>18</v>
      </c>
      <c r="B1" s="45" t="s">
        <v>19</v>
      </c>
      <c r="C1" s="45" t="s">
        <v>20</v>
      </c>
      <c r="D1" s="45" t="s">
        <v>21</v>
      </c>
      <c r="E1" s="45" t="s">
        <v>22</v>
      </c>
      <c r="F1" s="46"/>
    </row>
    <row r="2" spans="1:6" x14ac:dyDescent="0.2">
      <c r="A2" s="48" t="s">
        <v>23</v>
      </c>
      <c r="B2" s="49">
        <v>1</v>
      </c>
      <c r="C2" s="46"/>
      <c r="D2" s="46"/>
      <c r="E2" s="46"/>
      <c r="F2" s="46"/>
    </row>
    <row r="3" spans="1:6" x14ac:dyDescent="0.2">
      <c r="A3" s="48"/>
      <c r="B3" s="47" t="s">
        <v>24</v>
      </c>
      <c r="C3" s="50" t="s">
        <v>25</v>
      </c>
      <c r="D3" s="50" t="s">
        <v>26</v>
      </c>
      <c r="E3" s="50" t="s">
        <v>27</v>
      </c>
      <c r="F3" s="46"/>
    </row>
    <row r="4" spans="1:6" ht="25.5" x14ac:dyDescent="0.2">
      <c r="A4" s="48" t="s">
        <v>28</v>
      </c>
      <c r="B4" s="51" t="s">
        <v>29</v>
      </c>
      <c r="C4" s="59" t="s">
        <v>124</v>
      </c>
      <c r="D4" s="59" t="s">
        <v>125</v>
      </c>
      <c r="E4" s="59" t="s">
        <v>126</v>
      </c>
      <c r="F4" s="46"/>
    </row>
    <row r="5" spans="1:6" x14ac:dyDescent="0.2">
      <c r="A5" s="48"/>
      <c r="B5" s="47" t="s">
        <v>30</v>
      </c>
      <c r="C5" s="52"/>
      <c r="D5" s="52"/>
      <c r="E5" s="52"/>
      <c r="F5" s="46"/>
    </row>
    <row r="6" spans="1:6" x14ac:dyDescent="0.2">
      <c r="A6" s="48"/>
      <c r="B6" s="48"/>
      <c r="C6" s="53"/>
      <c r="D6" s="53"/>
      <c r="E6" s="53"/>
      <c r="F6" s="46"/>
    </row>
    <row r="7" spans="1:6" ht="14.25" customHeight="1" x14ac:dyDescent="0.2">
      <c r="A7" s="48" t="s">
        <v>31</v>
      </c>
      <c r="B7" s="47" t="s">
        <v>32</v>
      </c>
      <c r="C7" s="52" t="s">
        <v>90</v>
      </c>
      <c r="D7" s="52" t="s">
        <v>91</v>
      </c>
      <c r="E7" s="52" t="s">
        <v>92</v>
      </c>
      <c r="F7" s="46"/>
    </row>
    <row r="8" spans="1:6" x14ac:dyDescent="0.2">
      <c r="A8" s="48"/>
      <c r="B8" s="47" t="s">
        <v>34</v>
      </c>
      <c r="C8" s="52" t="s">
        <v>0</v>
      </c>
      <c r="D8" s="52" t="s">
        <v>0</v>
      </c>
      <c r="E8" s="52" t="s">
        <v>33</v>
      </c>
      <c r="F8" s="46"/>
    </row>
    <row r="9" spans="1:6" x14ac:dyDescent="0.2">
      <c r="A9" s="48"/>
      <c r="B9" s="47" t="s">
        <v>35</v>
      </c>
      <c r="C9" s="52" t="s">
        <v>93</v>
      </c>
      <c r="D9" s="58" t="s">
        <v>116</v>
      </c>
      <c r="E9" s="47" t="s">
        <v>111</v>
      </c>
      <c r="F9" s="46"/>
    </row>
    <row r="10" spans="1:6" x14ac:dyDescent="0.2">
      <c r="A10" s="48"/>
      <c r="B10" s="58" t="s">
        <v>45</v>
      </c>
      <c r="C10" s="52" t="s">
        <v>1</v>
      </c>
      <c r="D10" s="52" t="s">
        <v>76</v>
      </c>
      <c r="E10" s="52" t="s">
        <v>63</v>
      </c>
      <c r="F10" s="46"/>
    </row>
    <row r="11" spans="1:6" x14ac:dyDescent="0.2">
      <c r="A11" s="48"/>
      <c r="B11" s="48"/>
      <c r="C11" s="53"/>
      <c r="D11" s="53"/>
      <c r="E11" s="53"/>
      <c r="F11" s="48"/>
    </row>
    <row r="12" spans="1:6" x14ac:dyDescent="0.2">
      <c r="A12" s="48"/>
      <c r="B12" s="47" t="s">
        <v>36</v>
      </c>
      <c r="C12" s="52">
        <v>1</v>
      </c>
      <c r="D12" s="52">
        <v>1</v>
      </c>
      <c r="E12" s="52">
        <v>1</v>
      </c>
      <c r="F12" s="46"/>
    </row>
    <row r="13" spans="1:6" x14ac:dyDescent="0.2">
      <c r="A13" s="48"/>
      <c r="B13" s="47" t="s">
        <v>37</v>
      </c>
      <c r="C13" s="52">
        <v>2</v>
      </c>
      <c r="D13" s="52">
        <v>2</v>
      </c>
      <c r="E13" s="52">
        <v>2</v>
      </c>
      <c r="F13" s="46"/>
    </row>
    <row r="14" spans="1:6" x14ac:dyDescent="0.2">
      <c r="A14" s="48"/>
      <c r="B14" s="58" t="s">
        <v>46</v>
      </c>
      <c r="C14" s="52">
        <v>3</v>
      </c>
      <c r="D14" s="52">
        <v>3</v>
      </c>
      <c r="E14" s="52">
        <v>3</v>
      </c>
      <c r="F14" s="46"/>
    </row>
    <row r="15" spans="1:6" x14ac:dyDescent="0.2">
      <c r="A15" s="48"/>
      <c r="B15" s="58" t="s">
        <v>47</v>
      </c>
      <c r="C15" s="52">
        <v>4</v>
      </c>
      <c r="D15" s="52">
        <v>4</v>
      </c>
      <c r="E15" s="52">
        <v>4</v>
      </c>
      <c r="F15" s="46"/>
    </row>
    <row r="16" spans="1:6" x14ac:dyDescent="0.2">
      <c r="A16" s="48"/>
      <c r="B16" s="58" t="s">
        <v>95</v>
      </c>
      <c r="C16" s="52">
        <v>5</v>
      </c>
      <c r="D16" s="52">
        <v>5</v>
      </c>
      <c r="E16" s="52">
        <v>5</v>
      </c>
      <c r="F16" s="46"/>
    </row>
    <row r="17" spans="1:6" x14ac:dyDescent="0.2">
      <c r="A17" s="48"/>
      <c r="B17" s="58" t="s">
        <v>96</v>
      </c>
      <c r="C17" s="52" t="s">
        <v>94</v>
      </c>
      <c r="D17" s="52" t="s">
        <v>94</v>
      </c>
      <c r="E17" s="52" t="s">
        <v>94</v>
      </c>
      <c r="F17" s="46"/>
    </row>
    <row r="18" spans="1:6" x14ac:dyDescent="0.2">
      <c r="A18" s="48"/>
      <c r="B18" s="47" t="s">
        <v>38</v>
      </c>
      <c r="C18" s="52" t="s">
        <v>2</v>
      </c>
      <c r="D18" s="52" t="s">
        <v>77</v>
      </c>
      <c r="E18" s="52" t="s">
        <v>117</v>
      </c>
      <c r="F18" s="46"/>
    </row>
    <row r="19" spans="1:6" x14ac:dyDescent="0.2">
      <c r="A19" s="48"/>
      <c r="B19" s="47" t="s">
        <v>39</v>
      </c>
      <c r="C19" s="52" t="s">
        <v>3</v>
      </c>
      <c r="D19" s="52" t="s">
        <v>3</v>
      </c>
      <c r="E19" s="52" t="s">
        <v>3</v>
      </c>
      <c r="F19" s="46"/>
    </row>
    <row r="20" spans="1:6" x14ac:dyDescent="0.2">
      <c r="A20" s="48"/>
      <c r="B20" s="58" t="s">
        <v>48</v>
      </c>
      <c r="C20" s="52" t="s">
        <v>4</v>
      </c>
      <c r="D20" s="52" t="s">
        <v>4</v>
      </c>
      <c r="E20" s="52" t="s">
        <v>4</v>
      </c>
      <c r="F20" s="46"/>
    </row>
    <row r="21" spans="1:6" x14ac:dyDescent="0.2">
      <c r="A21" s="48"/>
      <c r="B21" s="58" t="s">
        <v>49</v>
      </c>
      <c r="C21" s="52" t="s">
        <v>122</v>
      </c>
      <c r="D21" s="52" t="s">
        <v>122</v>
      </c>
      <c r="E21" s="52" t="s">
        <v>122</v>
      </c>
      <c r="F21" s="46"/>
    </row>
    <row r="22" spans="1:6" x14ac:dyDescent="0.2">
      <c r="A22" s="48"/>
      <c r="B22" s="58" t="s">
        <v>50</v>
      </c>
      <c r="C22" s="52"/>
      <c r="D22" s="52"/>
      <c r="E22" s="52"/>
      <c r="F22" s="46"/>
    </row>
    <row r="23" spans="1:6" x14ac:dyDescent="0.2">
      <c r="A23" s="48"/>
      <c r="B23" s="46"/>
      <c r="C23" s="54"/>
      <c r="D23" s="54"/>
      <c r="E23" s="54"/>
      <c r="F23" s="46"/>
    </row>
    <row r="24" spans="1:6" x14ac:dyDescent="0.2">
      <c r="A24" s="48" t="s">
        <v>28</v>
      </c>
      <c r="B24" s="47" t="s">
        <v>40</v>
      </c>
      <c r="C24" s="52" t="s">
        <v>0</v>
      </c>
      <c r="D24" s="52" t="s">
        <v>0</v>
      </c>
      <c r="E24" s="52" t="s">
        <v>33</v>
      </c>
      <c r="F24" s="46"/>
    </row>
    <row r="25" spans="1:6" x14ac:dyDescent="0.2">
      <c r="A25" s="46"/>
      <c r="B25" s="58" t="s">
        <v>51</v>
      </c>
      <c r="C25" s="52" t="s">
        <v>5</v>
      </c>
      <c r="D25" s="52" t="s">
        <v>78</v>
      </c>
      <c r="E25" s="52" t="s">
        <v>64</v>
      </c>
      <c r="F25" s="46"/>
    </row>
    <row r="26" spans="1:6" x14ac:dyDescent="0.2">
      <c r="A26" s="46"/>
      <c r="B26" s="58" t="s">
        <v>52</v>
      </c>
      <c r="C26" s="52" t="s">
        <v>6</v>
      </c>
      <c r="D26" s="52" t="s">
        <v>79</v>
      </c>
      <c r="E26" s="52" t="s">
        <v>65</v>
      </c>
      <c r="F26" s="46"/>
    </row>
    <row r="27" spans="1:6" x14ac:dyDescent="0.2">
      <c r="A27" s="46"/>
      <c r="B27" s="58" t="s">
        <v>53</v>
      </c>
      <c r="C27" s="52" t="s">
        <v>7</v>
      </c>
      <c r="D27" s="52" t="s">
        <v>80</v>
      </c>
      <c r="E27" s="52" t="s">
        <v>66</v>
      </c>
      <c r="F27" s="46"/>
    </row>
    <row r="28" spans="1:6" x14ac:dyDescent="0.2">
      <c r="A28" s="46"/>
      <c r="B28" s="58" t="s">
        <v>54</v>
      </c>
      <c r="C28" s="52" t="s">
        <v>8</v>
      </c>
      <c r="D28" s="52" t="s">
        <v>81</v>
      </c>
      <c r="E28" s="52" t="s">
        <v>67</v>
      </c>
      <c r="F28" s="46"/>
    </row>
    <row r="29" spans="1:6" x14ac:dyDescent="0.2">
      <c r="A29" s="46"/>
      <c r="B29" s="58" t="s">
        <v>55</v>
      </c>
      <c r="C29" s="52" t="s">
        <v>9</v>
      </c>
      <c r="D29" s="52" t="s">
        <v>82</v>
      </c>
      <c r="E29" s="52" t="s">
        <v>68</v>
      </c>
      <c r="F29" s="46"/>
    </row>
    <row r="30" spans="1:6" x14ac:dyDescent="0.2">
      <c r="A30" s="46"/>
      <c r="B30" s="58" t="s">
        <v>97</v>
      </c>
      <c r="C30" s="52" t="s">
        <v>10</v>
      </c>
      <c r="D30" s="52" t="s">
        <v>83</v>
      </c>
      <c r="E30" s="52" t="s">
        <v>69</v>
      </c>
      <c r="F30" s="46"/>
    </row>
    <row r="31" spans="1:6" x14ac:dyDescent="0.2">
      <c r="A31" s="46"/>
      <c r="B31" s="58" t="s">
        <v>98</v>
      </c>
      <c r="C31" s="52" t="s">
        <v>11</v>
      </c>
      <c r="D31" s="52" t="s">
        <v>84</v>
      </c>
      <c r="E31" s="52" t="s">
        <v>70</v>
      </c>
      <c r="F31" s="46"/>
    </row>
    <row r="32" spans="1:6" x14ac:dyDescent="0.2">
      <c r="A32" s="46"/>
      <c r="B32" s="58" t="s">
        <v>99</v>
      </c>
      <c r="C32" s="52" t="s">
        <v>12</v>
      </c>
      <c r="D32" s="52" t="s">
        <v>85</v>
      </c>
      <c r="E32" s="52" t="s">
        <v>71</v>
      </c>
      <c r="F32" s="46"/>
    </row>
    <row r="33" spans="1:6" x14ac:dyDescent="0.2">
      <c r="A33" s="46"/>
      <c r="B33" s="58" t="s">
        <v>100</v>
      </c>
      <c r="C33" s="52" t="s">
        <v>14</v>
      </c>
      <c r="D33" s="52" t="s">
        <v>86</v>
      </c>
      <c r="E33" s="52" t="s">
        <v>72</v>
      </c>
      <c r="F33" s="46"/>
    </row>
    <row r="34" spans="1:6" x14ac:dyDescent="0.2">
      <c r="A34" s="46"/>
      <c r="B34" s="58" t="s">
        <v>101</v>
      </c>
      <c r="C34" s="52" t="s">
        <v>17</v>
      </c>
      <c r="D34" s="52" t="s">
        <v>87</v>
      </c>
      <c r="E34" s="52" t="s">
        <v>73</v>
      </c>
      <c r="F34" s="46"/>
    </row>
    <row r="35" spans="1:6" x14ac:dyDescent="0.2">
      <c r="A35" s="46"/>
      <c r="B35" s="58" t="s">
        <v>102</v>
      </c>
      <c r="C35" s="52" t="s">
        <v>118</v>
      </c>
      <c r="D35" s="52" t="s">
        <v>120</v>
      </c>
      <c r="E35" s="52" t="s">
        <v>121</v>
      </c>
      <c r="F35" s="46"/>
    </row>
    <row r="36" spans="1:6" x14ac:dyDescent="0.2">
      <c r="A36" s="46"/>
      <c r="B36" s="58" t="s">
        <v>119</v>
      </c>
      <c r="C36" s="52" t="s">
        <v>123</v>
      </c>
      <c r="D36" s="52" t="s">
        <v>127</v>
      </c>
      <c r="E36" s="52" t="s">
        <v>128</v>
      </c>
      <c r="F36" s="46"/>
    </row>
    <row r="37" spans="1:6" x14ac:dyDescent="0.2">
      <c r="A37" s="46"/>
      <c r="B37" s="58" t="s">
        <v>41</v>
      </c>
      <c r="C37" s="52" t="s">
        <v>110</v>
      </c>
      <c r="D37" s="52" t="s">
        <v>114</v>
      </c>
      <c r="E37" s="52" t="s">
        <v>112</v>
      </c>
      <c r="F37" s="46"/>
    </row>
    <row r="38" spans="1:6" x14ac:dyDescent="0.2">
      <c r="A38" s="46"/>
      <c r="B38" s="58" t="s">
        <v>56</v>
      </c>
      <c r="C38" s="58" t="s">
        <v>103</v>
      </c>
      <c r="D38" s="52" t="s">
        <v>115</v>
      </c>
      <c r="E38" s="52" t="s">
        <v>113</v>
      </c>
      <c r="F38" s="46"/>
    </row>
    <row r="39" spans="1:6" x14ac:dyDescent="0.2">
      <c r="A39" s="46"/>
      <c r="B39" s="58" t="s">
        <v>57</v>
      </c>
      <c r="C39" s="52" t="s">
        <v>104</v>
      </c>
      <c r="D39" s="52" t="s">
        <v>104</v>
      </c>
      <c r="E39" s="52" t="s">
        <v>104</v>
      </c>
      <c r="F39" s="46"/>
    </row>
    <row r="40" spans="1:6" x14ac:dyDescent="0.2">
      <c r="A40" s="46"/>
      <c r="B40" s="58" t="s">
        <v>58</v>
      </c>
      <c r="C40" s="52" t="s">
        <v>105</v>
      </c>
      <c r="D40" s="52" t="s">
        <v>105</v>
      </c>
      <c r="E40" s="52" t="s">
        <v>105</v>
      </c>
      <c r="F40" s="46"/>
    </row>
    <row r="41" spans="1:6" x14ac:dyDescent="0.2">
      <c r="A41" s="46"/>
      <c r="B41" s="58" t="s">
        <v>59</v>
      </c>
      <c r="C41" s="52" t="s">
        <v>106</v>
      </c>
      <c r="D41" s="52" t="s">
        <v>106</v>
      </c>
      <c r="E41" s="52" t="s">
        <v>106</v>
      </c>
      <c r="F41" s="46"/>
    </row>
    <row r="42" spans="1:6" x14ac:dyDescent="0.2">
      <c r="A42" s="46"/>
      <c r="B42" s="58" t="s">
        <v>60</v>
      </c>
      <c r="C42" s="52" t="s">
        <v>107</v>
      </c>
      <c r="D42" s="52" t="s">
        <v>107</v>
      </c>
      <c r="E42" s="52" t="s">
        <v>107</v>
      </c>
      <c r="F42" s="46"/>
    </row>
    <row r="43" spans="1:6" x14ac:dyDescent="0.2">
      <c r="A43" s="46"/>
      <c r="B43" s="58" t="s">
        <v>61</v>
      </c>
      <c r="C43" s="52" t="s">
        <v>108</v>
      </c>
      <c r="D43" s="52" t="s">
        <v>108</v>
      </c>
      <c r="E43" s="52" t="s">
        <v>108</v>
      </c>
      <c r="F43" s="46"/>
    </row>
    <row r="44" spans="1:6" x14ac:dyDescent="0.2">
      <c r="A44" s="46"/>
      <c r="B44" s="58" t="s">
        <v>62</v>
      </c>
      <c r="C44" s="52" t="s">
        <v>109</v>
      </c>
      <c r="D44" s="52" t="s">
        <v>109</v>
      </c>
      <c r="E44" s="52" t="s">
        <v>109</v>
      </c>
      <c r="F44" s="46"/>
    </row>
    <row r="45" spans="1:6" x14ac:dyDescent="0.2">
      <c r="A45" s="46"/>
      <c r="B45" s="46"/>
      <c r="C45" s="54"/>
      <c r="D45" s="54"/>
      <c r="E45" s="54"/>
      <c r="F45" s="46"/>
    </row>
    <row r="46" spans="1:6" ht="25.5" x14ac:dyDescent="0.2">
      <c r="A46" s="48"/>
      <c r="B46" s="47" t="s">
        <v>42</v>
      </c>
      <c r="C46" s="52" t="s">
        <v>16</v>
      </c>
      <c r="D46" s="52" t="s">
        <v>88</v>
      </c>
      <c r="E46" s="55" t="s">
        <v>74</v>
      </c>
      <c r="F46" s="46"/>
    </row>
    <row r="47" spans="1:6" x14ac:dyDescent="0.2">
      <c r="A47" s="46"/>
      <c r="B47" s="46"/>
      <c r="C47" s="54"/>
      <c r="D47" s="54"/>
      <c r="E47" s="54"/>
      <c r="F47" s="46"/>
    </row>
    <row r="48" spans="1:6" ht="25.5" x14ac:dyDescent="0.2">
      <c r="A48" s="46" t="s">
        <v>31</v>
      </c>
      <c r="B48" s="47" t="s">
        <v>43</v>
      </c>
      <c r="C48" s="52" t="s">
        <v>13</v>
      </c>
      <c r="D48" s="52" t="s">
        <v>89</v>
      </c>
      <c r="E48" s="52" t="s">
        <v>75</v>
      </c>
      <c r="F48" s="46"/>
    </row>
    <row r="49" spans="1:6" x14ac:dyDescent="0.2">
      <c r="A49" s="46" t="s">
        <v>28</v>
      </c>
      <c r="B49" s="56" t="s">
        <v>44</v>
      </c>
      <c r="C49" s="57" t="s">
        <v>129</v>
      </c>
      <c r="D49" s="57" t="s">
        <v>130</v>
      </c>
      <c r="E49" s="57" t="s">
        <v>131</v>
      </c>
      <c r="F49" s="46"/>
    </row>
    <row r="50" spans="1:6" x14ac:dyDescent="0.2">
      <c r="A50" s="46"/>
      <c r="B50" s="46"/>
      <c r="C50" s="54"/>
      <c r="D50" s="54"/>
      <c r="E50" s="54"/>
      <c r="F50" s="46"/>
    </row>
    <row r="51" spans="1:6" x14ac:dyDescent="0.2">
      <c r="A51" s="48"/>
      <c r="B51" s="49"/>
      <c r="C51" s="54"/>
      <c r="D51" s="54"/>
      <c r="E51" s="54"/>
      <c r="F51" s="4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1002</Benutzerdefinierte_x0020_ID>
    <Titel_RM xmlns="1cf2145d-1275-4039-b6f7-fdfb1f53241e">Abitaziuns en il Grischun – survista, 2024</Titel_RM>
    <PublishingExpirationDate xmlns="http://schemas.microsoft.com/sharepoint/v3" xsi:nil="true"/>
    <PublishingStartDate xmlns="http://schemas.microsoft.com/sharepoint/v3" xsi:nil="true"/>
    <Kategorie xmlns="1cf2145d-1275-4039-b6f7-fdfb1f53241e">Gebäude und Wohnungen</Kategorie>
    <Titel_DE xmlns="1cf2145d-1275-4039-b6f7-fdfb1f53241e">Wohnungen in Graubünden - Übersicht, 2024</Titel_DE>
    <Titel_IT xmlns="1cf2145d-1275-4039-b6f7-fdfb1f53241e">Panoramica delle abitazioni nei Grigioni, 2024</Titel_IT>
  </documentManagement>
</p:properties>
</file>

<file path=customXml/itemProps1.xml><?xml version="1.0" encoding="utf-8"?>
<ds:datastoreItem xmlns:ds="http://schemas.openxmlformats.org/officeDocument/2006/customXml" ds:itemID="{454201BE-2054-4FD0-A383-DE2790A487F9}"/>
</file>

<file path=customXml/itemProps2.xml><?xml version="1.0" encoding="utf-8"?>
<ds:datastoreItem xmlns:ds="http://schemas.openxmlformats.org/officeDocument/2006/customXml" ds:itemID="{656A0A43-55DA-4B8B-B816-CD433CECF7D1}"/>
</file>

<file path=customXml/itemProps3.xml><?xml version="1.0" encoding="utf-8"?>
<ds:datastoreItem xmlns:ds="http://schemas.openxmlformats.org/officeDocument/2006/customXml" ds:itemID="{77981C77-303C-45EB-9CA0-C577C12142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Wohnungen_Abitaziuns_Abitazioni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Wohnungen in Graubünden</dc:title>
  <dc:creator>Luzius.Stricker@awt.gr.ch</dc:creator>
  <cp:lastModifiedBy>Monstein Urs (AWT GR)</cp:lastModifiedBy>
  <cp:lastPrinted>2011-02-10T13:58:57Z</cp:lastPrinted>
  <dcterms:created xsi:type="dcterms:W3CDTF">2011-02-10T10:14:18Z</dcterms:created>
  <dcterms:modified xsi:type="dcterms:W3CDTF">2025-09-17T05:40:48Z</dcterms:modified>
  <cp:category>Gebäude- und Wohnungsstatistik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2025-09-11T06:27:23Z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949d5afd-9846-4432-a687-652c7edcd981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0x010100D4C664148183BA4F90C796CF891D8FC6</vt:lpwstr>
  </property>
</Properties>
</file>